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gvvrcommon12\gvvrcommon12\lun17\GFM_MFF\Szentkirályi Krisztina\ÁÖJ kieg 2025\kiküldésre\"/>
    </mc:Choice>
  </mc:AlternateContent>
  <bookViews>
    <workbookView xWindow="-120" yWindow="-120" windowWidth="29040" windowHeight="15840" tabRatio="727" activeTab="1"/>
  </bookViews>
  <sheets>
    <sheet name="4_technikai munkalap" sheetId="6" r:id="rId1"/>
    <sheet name="Képzés_ÁÖJ kalkulációs tábla" sheetId="7" r:id="rId2"/>
    <sheet name="TÁMOGATÁSI ÖSSZEG SZÁMOLÓ" sheetId="8" r:id="rId3"/>
  </sheets>
  <definedNames>
    <definedName name="_xlnm.Print_Area" localSheetId="1">'Képzés_ÁÖJ kalkulációs tábla'!$A$1:$D$34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7" l="1"/>
  <c r="B4" i="8" l="1"/>
  <c r="B5" i="8"/>
  <c r="B6" i="8"/>
  <c r="B3" i="8"/>
  <c r="C12" i="8" l="1"/>
  <c r="J8" i="8" s="1"/>
  <c r="B12" i="8"/>
  <c r="B14" i="8" s="1"/>
  <c r="H7" i="7" l="1"/>
  <c r="C19" i="7" s="1"/>
  <c r="C20" i="7" l="1"/>
  <c r="C28" i="7" s="1"/>
  <c r="C29" i="7" s="1"/>
  <c r="I8" i="8"/>
  <c r="H6" i="7"/>
  <c r="H5" i="7"/>
  <c r="C22" i="7" l="1"/>
  <c r="C14" i="8"/>
  <c r="I14" i="8"/>
  <c r="B15" i="8" l="1"/>
  <c r="K14" i="8"/>
  <c r="J14" i="8"/>
  <c r="C15" i="8" l="1"/>
  <c r="I15" i="8"/>
  <c r="C31" i="7"/>
  <c r="C30" i="7"/>
  <c r="C32" i="7" l="1"/>
  <c r="B16" i="8"/>
  <c r="C16" i="8" s="1"/>
  <c r="K15" i="8"/>
  <c r="J15" i="8"/>
  <c r="B17" i="8" l="1"/>
  <c r="C17" i="8" s="1"/>
  <c r="B9" i="8"/>
  <c r="J16" i="8"/>
  <c r="I16" i="8"/>
  <c r="K16" i="8"/>
  <c r="B18" i="8" l="1"/>
  <c r="C18" i="8" s="1"/>
  <c r="D16" i="8"/>
  <c r="J9" i="8"/>
  <c r="D15" i="8" s="1"/>
  <c r="I9" i="8"/>
  <c r="D14" i="8" s="1"/>
  <c r="K17" i="8"/>
  <c r="I17" i="8"/>
  <c r="D17" i="8" s="1"/>
  <c r="J17" i="8"/>
  <c r="B19" i="8" l="1"/>
  <c r="C19" i="8" s="1"/>
  <c r="J18" i="8"/>
  <c r="K18" i="8"/>
  <c r="I18" i="8"/>
  <c r="D18" i="8" s="1"/>
  <c r="B20" i="8" l="1"/>
  <c r="C20" i="8" s="1"/>
  <c r="J19" i="8"/>
  <c r="K19" i="8"/>
  <c r="I19" i="8"/>
  <c r="D19" i="8" s="1"/>
  <c r="B21" i="8" l="1"/>
  <c r="J20" i="8"/>
  <c r="C21" i="8"/>
  <c r="I20" i="8"/>
  <c r="D20" i="8" s="1"/>
  <c r="K20" i="8"/>
  <c r="B22" i="8" l="1"/>
  <c r="J21" i="8"/>
  <c r="C22" i="8"/>
  <c r="K21" i="8"/>
  <c r="I21" i="8"/>
  <c r="D21" i="8" s="1"/>
  <c r="B23" i="8" l="1"/>
  <c r="J22" i="8"/>
  <c r="C23" i="8"/>
  <c r="I22" i="8"/>
  <c r="K22" i="8"/>
  <c r="D22" i="8" l="1"/>
  <c r="B24" i="8"/>
  <c r="C24" i="8"/>
  <c r="J23" i="8"/>
  <c r="I23" i="8"/>
  <c r="K23" i="8"/>
  <c r="D23" i="8" l="1"/>
  <c r="B25" i="8"/>
  <c r="C25" i="8"/>
  <c r="J24" i="8"/>
  <c r="I24" i="8"/>
  <c r="D24" i="8" s="1"/>
  <c r="K24" i="8"/>
  <c r="B26" i="8" l="1"/>
  <c r="J25" i="8"/>
  <c r="C26" i="8"/>
  <c r="K25" i="8"/>
  <c r="I25" i="8"/>
  <c r="D25" i="8" s="1"/>
  <c r="K26" i="8" l="1"/>
  <c r="I26" i="8"/>
  <c r="J26" i="8"/>
  <c r="D26" i="8" l="1"/>
  <c r="D12" i="8" s="1"/>
  <c r="J27" i="8"/>
  <c r="I27" i="8"/>
  <c r="K27" i="8"/>
  <c r="I28" i="8" l="1"/>
  <c r="K28" i="8"/>
  <c r="J29" i="8"/>
  <c r="J28" i="8"/>
  <c r="K29" i="8" l="1"/>
  <c r="I29" i="8"/>
</calcChain>
</file>

<file path=xl/sharedStrings.xml><?xml version="1.0" encoding="utf-8"?>
<sst xmlns="http://schemas.openxmlformats.org/spreadsheetml/2006/main" count="100" uniqueCount="87">
  <si>
    <t>Képzés típusok</t>
  </si>
  <si>
    <t>Maximális figyelembe vehető egy főre jutó képzési óradíj
(forint/fő)</t>
  </si>
  <si>
    <t>Képzés alatti álláskeresést ösztönző juttatás kalkuláció</t>
  </si>
  <si>
    <t>Ügyszám:</t>
  </si>
  <si>
    <t>Képzés hossza (hónap)</t>
  </si>
  <si>
    <t xml:space="preserve">Számolótábla az álláskeresést ösztönző juttatás összegének kiszámításához </t>
  </si>
  <si>
    <t>Magyarázat</t>
  </si>
  <si>
    <t>Információ származtatás helye</t>
  </si>
  <si>
    <t>Képzés típusa</t>
  </si>
  <si>
    <t>kérelem alapján meghatározandó</t>
  </si>
  <si>
    <t>Kötelező legkisebb munkabér (minimálbér)</t>
  </si>
  <si>
    <t>* az ÁÖJ megállapításának napján (a hatósági szerződés vezető által történő aláírása napján) hatályos minimálbér</t>
  </si>
  <si>
    <t>jogszabály</t>
  </si>
  <si>
    <t>Képzés díja (Ft)</t>
  </si>
  <si>
    <t>kérelem alapján/felnőttképzési szerződés alapján</t>
  </si>
  <si>
    <t>Képzés óraszáma összesen</t>
  </si>
  <si>
    <t>* a képzés összes óraszáma</t>
  </si>
  <si>
    <t>kérelem alapján</t>
  </si>
  <si>
    <t>* számított érték a képzés intenzitásának számításához: a képzés összóraszáma / a képzés hónapjainak száma (gyermekfelügyeleti költségelem kiszámítására szolgál)</t>
  </si>
  <si>
    <t>számított érték</t>
  </si>
  <si>
    <t>* a kérelemben megadott adatok alapján a lakóhely/tartózkodási hely és képzés helyszíne közötti távolság km-ben</t>
  </si>
  <si>
    <t>Gyermekek száma</t>
  </si>
  <si>
    <t>ÁÖJ összesen (Ft/hó)</t>
  </si>
  <si>
    <t>* Mindösszesen megállapítható támogatás havi összege, maximum a minimálbér 150%-a
(100/2021. Korm. rendelet 26. § (2) bek.: A támogatás megállapított maximális összege – a tőketámogatást kivéve – álláskeresőnként vagy foglalkoztatottanként nem haladhatja meg havonta a kötelező legkisebb munkabér 150%-át.)</t>
  </si>
  <si>
    <t>Megélhetési költségelem (Ft/hó)</t>
  </si>
  <si>
    <t>Képzési költségelem (Ft/hó)</t>
  </si>
  <si>
    <t>Utazási költségelem (Ft/hó)</t>
  </si>
  <si>
    <t>Gyermekfelügyeleti  költségelem (Ft/hó)</t>
  </si>
  <si>
    <r>
      <t xml:space="preserve">Kérelem benyújtásának napja:
</t>
    </r>
    <r>
      <rPr>
        <sz val="10"/>
        <rFont val="Calibri"/>
        <family val="2"/>
        <charset val="238"/>
        <scheme val="minor"/>
      </rPr>
      <t>Amennyiben az első képzési nap a támogatási kérelem benyújtását megelőző dátumra esik, a támogatás legkorábban a kérelem benyújtásának napjától állapítható meg.</t>
    </r>
  </si>
  <si>
    <t>Képzés összes óraszámán belül a helyszíni képzési óraszám</t>
  </si>
  <si>
    <t>Képzési óraszám/hó (képzés intenzitás)</t>
  </si>
  <si>
    <t>Jelenléti képzéssel érintett napok száma/hónap</t>
  </si>
  <si>
    <t>Képzés kezdő napja/vagy később csatlakozónál a kérelem beadás napja</t>
  </si>
  <si>
    <t>3. Nyelvi képzés</t>
  </si>
  <si>
    <t>2. Hatósági képzés</t>
  </si>
  <si>
    <t>1. Szakmai ismeretre irányuló képzés</t>
  </si>
  <si>
    <t xml:space="preserve">Kérelmező neve </t>
  </si>
  <si>
    <t>Képzés megnevezése:</t>
  </si>
  <si>
    <t>Képző intézmény megnevezése:</t>
  </si>
  <si>
    <t>*Legördülő menüből választandó: 1. Szakmai ismeretekre irányuló képzés/ 2. Hatósági képzés / 3. Nyelvi képzés</t>
  </si>
  <si>
    <r>
      <t xml:space="preserve">* havi 30 képzési óra alatt : 0 Ft. </t>
    </r>
    <r>
      <rPr>
        <b/>
        <i/>
        <sz val="8"/>
        <rFont val="Calibri"/>
        <family val="2"/>
        <charset val="238"/>
        <scheme val="minor"/>
      </rPr>
      <t>Amennyiben egy hónapra átlagosan kevesebb, mint 30 óraszám esik (nem intenzív a képzés), akkor ÁÖJ sem adható, kivéve bizonyos maximum 3 hónapig tartó hatósági képzéseket. E hatósági képzések esetében a kötelező legkisebb munkabér 70%-át kitevő, csak megélhetési költségelemet tartalmazó ÁÖJ adható.</t>
    </r>
    <r>
      <rPr>
        <i/>
        <sz val="8"/>
        <rFont val="Calibri"/>
        <family val="2"/>
        <charset val="238"/>
        <scheme val="minor"/>
      </rPr>
      <t xml:space="preserve">
 30-79 óra: min.bér 70 %-a,
 80 vagy afelett:  min.bér 100%-a</t>
    </r>
  </si>
  <si>
    <t>* a képzés összes óraszámából a jelenléti képzési órák száma</t>
  </si>
  <si>
    <t>kérelem alapján/számítással egyezően</t>
  </si>
  <si>
    <t>kérelem alapján/számítással ellenőrizendő</t>
  </si>
  <si>
    <t>Lakóhely/tartózkodási hely/szálláshely távolsága a képzési helyszíntől (km)</t>
  </si>
  <si>
    <t>Képzés zárónapja (a képzés utolsó oktatási napja)</t>
  </si>
  <si>
    <t>* képzés díja (10. sor) osztva képzés hónapokban megadott hosszával (13. sor), maximálisan figyelembe vehető egy főre jutó óradíjjal:
Szakmai ismeretre irányuló képzés és hatósági képzés - 4.375 Ft/Fő/óra
Nyelvi képzés - 2.500 Ft/fő/óra</t>
  </si>
  <si>
    <t>Utazási támogatás összege/nap</t>
  </si>
  <si>
    <t>GINOP_PLUSZ-4.1.1-23-2023-00001</t>
  </si>
  <si>
    <t>GINOP_PLUSZ-3.1.1-23-2024-00001</t>
  </si>
  <si>
    <t>GINOP_Plusz-4.1.1-23-2023-00001</t>
  </si>
  <si>
    <t>GINOP_Plusz-3.1.1-23-2024-00001</t>
  </si>
  <si>
    <t>&lt;Projektazonosító legördülő listából választható&gt;</t>
  </si>
  <si>
    <t>1. hónap</t>
  </si>
  <si>
    <t>2. hónap</t>
  </si>
  <si>
    <t>3. hónap</t>
  </si>
  <si>
    <t>4. hónap</t>
  </si>
  <si>
    <t>5. hónap</t>
  </si>
  <si>
    <t>6. hónap</t>
  </si>
  <si>
    <t>7. hónap</t>
  </si>
  <si>
    <t>8. hónap</t>
  </si>
  <si>
    <t>9. hónap</t>
  </si>
  <si>
    <t>10. hónap</t>
  </si>
  <si>
    <t>11. hónap</t>
  </si>
  <si>
    <t>12. hónap</t>
  </si>
  <si>
    <t>13. hónap</t>
  </si>
  <si>
    <t>első tört nap összeg</t>
  </si>
  <si>
    <t>záró tört napi összeg</t>
  </si>
  <si>
    <t>Részhónap számoló</t>
  </si>
  <si>
    <t xml:space="preserve">Teljes támogatási időintervallum és összeg </t>
  </si>
  <si>
    <t>ÁÖJ havi összege Ft/hó</t>
  </si>
  <si>
    <t>ÁÖJ támogatási összeg kalkuláció érintett hónapokra</t>
  </si>
  <si>
    <t>felnőttképzési szerződés/képzés tanrendje/ütemterve</t>
  </si>
  <si>
    <t>Jelenléti képzéssel érintett napok száma összesen</t>
  </si>
  <si>
    <t>* felső korlátja 3000 Ft, számítása:Lakóhely/tartózkodási hely távolsága a képzési helyszíntől (km) (17. sor) * 2-vel (oda-vissza út) * 30 Ft/km, maximum 3.000 Ft</t>
  </si>
  <si>
    <t xml:space="preserve">* utazási napok száma egy hónapban (16. sor)  x utazási támogatás/nap (18. sor) </t>
  </si>
  <si>
    <t>* átlagos havi képzési óraszám (14. sor) x gyermekek száma (19. sor) x 400 Ft, legfeljebb 16.000,-Ft/hó/gyermek összegben!</t>
  </si>
  <si>
    <t>Segédtábla képzés hosszának kiszámolásához kerekítés nélkül</t>
  </si>
  <si>
    <t>* az utazási költségelem kiszámításához szükséges - Jelenléti képzéssel érintett napok száma összesen (15.sor)/Képzés hossza (13. sor)</t>
  </si>
  <si>
    <t>* utazási költségelem kiszámításához szükséges adat, a teljes képzés időszaka alatti jelenléti napok száma</t>
  </si>
  <si>
    <t>* kérelem alapján a 12 év alatti, a kérelmező saját háztartásában élő, eltartott gyermek(ek) száma</t>
  </si>
  <si>
    <t>* képzés díja (vizsgadíj nélkül)</t>
  </si>
  <si>
    <t>4. Alapkompetencia képzés</t>
  </si>
  <si>
    <t>5. Felzárkóztató képzés</t>
  </si>
  <si>
    <t>Költségelemek kalkulált havi összege/1 hónapnál rövidebb képzés esetén a képzés időtartamára kalkulált havi összege</t>
  </si>
  <si>
    <r>
      <t xml:space="preserve">* A képzés hossza, naptári hónapokban megadva, </t>
    </r>
    <r>
      <rPr>
        <i/>
        <sz val="8"/>
        <color rgb="FFFF0000"/>
        <rFont val="Calibri"/>
        <family val="2"/>
        <charset val="238"/>
        <scheme val="minor"/>
      </rPr>
      <t>két</t>
    </r>
    <r>
      <rPr>
        <i/>
        <sz val="8"/>
        <rFont val="Calibri"/>
        <family val="2"/>
        <charset val="238"/>
        <scheme val="minor"/>
      </rPr>
      <t xml:space="preserve"> tizedesjegyre kerekítve</t>
    </r>
  </si>
  <si>
    <t>Jelen számolótábla kizárólag az egy hónapnál rövidebb idejű  képzések esetén használandó! A SZÁMOLÓTÁBLA mindössze segédanyag, amely nem köti  a járási (fővárosi kerületi) hivatalt  a juttatás mértékének megállapításakor!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</si>
</sst>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Ft&quot;;\-#,##0\ &quot;Ft&quot;"/>
    <numFmt numFmtId="164" formatCode="yyyy/mm/dd;@"/>
    <numFmt numFmtId="165" formatCode="0.00000"/>
  </numFmts>
  <fonts count="27" x14ac:knownFonts="1">
    <font>
      <sz val="10"/>
      <name val="Arial"/>
      <charset val="238"/>
    </font>
    <font>
      <i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trike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0"/>
      <name val="Arial"/>
      <family val="2"/>
      <charset val="238"/>
    </font>
    <font>
      <strike/>
      <u/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name val="Arial"/>
      <family val="2"/>
      <charset val="238"/>
    </font>
    <font>
      <i/>
      <sz val="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7">
    <xf numFmtId="0" fontId="0" fillId="0" borderId="0" xfId="0"/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27" xfId="0" applyFont="1" applyBorder="1" applyAlignment="1" applyProtection="1">
      <alignment horizontal="left" vertical="center" wrapText="1"/>
      <protection hidden="1"/>
    </xf>
    <xf numFmtId="0" fontId="10" fillId="0" borderId="29" xfId="0" applyFont="1" applyBorder="1" applyAlignment="1" applyProtection="1">
      <alignment horizontal="left" vertical="center" wrapText="1"/>
      <protection hidden="1"/>
    </xf>
    <xf numFmtId="0" fontId="10" fillId="0" borderId="35" xfId="0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center"/>
      <protection hidden="1"/>
    </xf>
    <xf numFmtId="1" fontId="0" fillId="0" borderId="0" xfId="0" applyNumberForma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quotePrefix="1" applyNumberFormat="1" applyFont="1" applyProtection="1">
      <protection hidden="1"/>
    </xf>
    <xf numFmtId="3" fontId="5" fillId="0" borderId="0" xfId="0" quotePrefix="1" applyNumberFormat="1" applyFont="1" applyAlignment="1" applyProtection="1">
      <alignment vertical="center"/>
      <protection hidden="1"/>
    </xf>
    <xf numFmtId="3" fontId="0" fillId="0" borderId="0" xfId="0" applyNumberFormat="1" applyProtection="1">
      <protection hidden="1"/>
    </xf>
    <xf numFmtId="0" fontId="9" fillId="0" borderId="31" xfId="0" applyFont="1" applyBorder="1" applyAlignment="1" applyProtection="1">
      <alignment vertical="center"/>
      <protection hidden="1"/>
    </xf>
    <xf numFmtId="3" fontId="0" fillId="4" borderId="0" xfId="0" applyNumberFormat="1" applyFill="1" applyAlignment="1" applyProtection="1">
      <alignment vertical="center"/>
      <protection hidden="1"/>
    </xf>
    <xf numFmtId="3" fontId="0" fillId="0" borderId="0" xfId="0" applyNumberFormat="1" applyAlignment="1" applyProtection="1">
      <alignment vertical="center"/>
      <protection hidden="1"/>
    </xf>
    <xf numFmtId="0" fontId="9" fillId="0" borderId="41" xfId="0" applyFont="1" applyBorder="1" applyAlignment="1" applyProtection="1">
      <alignment horizontal="center" vertical="center" wrapText="1"/>
      <protection hidden="1"/>
    </xf>
    <xf numFmtId="164" fontId="9" fillId="4" borderId="42" xfId="0" applyNumberFormat="1" applyFont="1" applyFill="1" applyBorder="1" applyAlignment="1" applyProtection="1">
      <alignment horizontal="center" vertical="center"/>
      <protection hidden="1"/>
    </xf>
    <xf numFmtId="5" fontId="9" fillId="4" borderId="43" xfId="0" applyNumberFormat="1" applyFont="1" applyFill="1" applyBorder="1" applyAlignment="1" applyProtection="1">
      <alignment vertical="center"/>
      <protection hidden="1"/>
    </xf>
    <xf numFmtId="164" fontId="9" fillId="5" borderId="42" xfId="0" applyNumberFormat="1" applyFont="1" applyFill="1" applyBorder="1" applyAlignment="1" applyProtection="1">
      <alignment vertical="center"/>
      <protection hidden="1"/>
    </xf>
    <xf numFmtId="1" fontId="9" fillId="0" borderId="42" xfId="0" applyNumberFormat="1" applyFont="1" applyBorder="1" applyAlignment="1" applyProtection="1">
      <alignment vertical="center"/>
      <protection hidden="1"/>
    </xf>
    <xf numFmtId="0" fontId="9" fillId="0" borderId="42" xfId="0" applyFont="1" applyBorder="1" applyAlignment="1" applyProtection="1">
      <alignment vertical="center"/>
      <protection hidden="1"/>
    </xf>
    <xf numFmtId="0" fontId="5" fillId="0" borderId="0" xfId="0" quotePrefix="1" applyFont="1" applyProtection="1">
      <protection hidden="1"/>
    </xf>
    <xf numFmtId="0" fontId="9" fillId="0" borderId="7" xfId="0" applyFont="1" applyBorder="1" applyAlignment="1" applyProtection="1">
      <alignment vertical="center" wrapText="1"/>
      <protection hidden="1"/>
    </xf>
    <xf numFmtId="0" fontId="0" fillId="0" borderId="44" xfId="0" applyBorder="1" applyAlignment="1" applyProtection="1">
      <alignment horizontal="center" vertical="center"/>
      <protection hidden="1"/>
    </xf>
    <xf numFmtId="164" fontId="0" fillId="0" borderId="2" xfId="0" applyNumberFormat="1" applyBorder="1" applyAlignment="1" applyProtection="1">
      <alignment horizontal="center" vertical="center"/>
      <protection hidden="1"/>
    </xf>
    <xf numFmtId="5" fontId="0" fillId="0" borderId="3" xfId="0" applyNumberFormat="1" applyBorder="1" applyAlignment="1" applyProtection="1">
      <alignment vertical="center" wrapText="1"/>
      <protection hidden="1"/>
    </xf>
    <xf numFmtId="164" fontId="0" fillId="0" borderId="2" xfId="0" applyNumberFormat="1" applyBorder="1" applyAlignment="1" applyProtection="1">
      <alignment vertical="center"/>
      <protection hidden="1"/>
    </xf>
    <xf numFmtId="1" fontId="0" fillId="0" borderId="2" xfId="0" applyNumberFormat="1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164" fontId="0" fillId="0" borderId="23" xfId="0" applyNumberFormat="1" applyBorder="1" applyAlignment="1" applyProtection="1">
      <alignment horizontal="center" vertical="center"/>
      <protection hidden="1"/>
    </xf>
    <xf numFmtId="5" fontId="0" fillId="0" borderId="13" xfId="0" applyNumberFormat="1" applyBorder="1" applyAlignment="1" applyProtection="1">
      <alignment vertical="center" wrapText="1"/>
      <protection hidden="1"/>
    </xf>
    <xf numFmtId="164" fontId="0" fillId="0" borderId="23" xfId="0" applyNumberFormat="1" applyBorder="1" applyAlignment="1" applyProtection="1">
      <alignment vertical="center"/>
      <protection hidden="1"/>
    </xf>
    <xf numFmtId="1" fontId="0" fillId="0" borderId="23" xfId="0" applyNumberFormat="1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164" fontId="0" fillId="0" borderId="0" xfId="0" applyNumberFormat="1" applyProtection="1">
      <protection hidden="1"/>
    </xf>
    <xf numFmtId="3" fontId="0" fillId="0" borderId="0" xfId="0" applyNumberFormat="1" applyAlignment="1" applyProtection="1">
      <alignment wrapText="1"/>
      <protection hidden="1"/>
    </xf>
    <xf numFmtId="1" fontId="0" fillId="0" borderId="0" xfId="0" applyNumberFormat="1" applyProtection="1">
      <protection hidden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1" fillId="0" borderId="0" xfId="0" applyFont="1"/>
    <xf numFmtId="0" fontId="5" fillId="0" borderId="0" xfId="0" applyFont="1"/>
    <xf numFmtId="0" fontId="2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 wrapText="1"/>
    </xf>
    <xf numFmtId="2" fontId="5" fillId="0" borderId="0" xfId="0" applyNumberFormat="1" applyFont="1"/>
    <xf numFmtId="0" fontId="2" fillId="0" borderId="19" xfId="0" applyFont="1" applyBorder="1" applyAlignment="1">
      <alignment horizontal="center" vertical="center"/>
    </xf>
    <xf numFmtId="0" fontId="4" fillId="0" borderId="37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14" fontId="2" fillId="3" borderId="2" xfId="0" applyNumberFormat="1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29" xfId="0" applyFont="1" applyBorder="1" applyAlignment="1">
      <alignment vertical="center" wrapText="1"/>
    </xf>
    <xf numFmtId="4" fontId="5" fillId="0" borderId="0" xfId="0" applyNumberFormat="1" applyFont="1"/>
    <xf numFmtId="0" fontId="4" fillId="0" borderId="34" xfId="0" applyFont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2" fontId="2" fillId="2" borderId="2" xfId="0" quotePrefix="1" applyNumberFormat="1" applyFont="1" applyFill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2" fillId="0" borderId="0" xfId="0" quotePrefix="1" applyFont="1"/>
    <xf numFmtId="0" fontId="12" fillId="0" borderId="0" xfId="0" applyFont="1"/>
    <xf numFmtId="0" fontId="7" fillId="0" borderId="0" xfId="0" applyFont="1" applyAlignment="1">
      <alignment vertical="center" wrapText="1"/>
    </xf>
    <xf numFmtId="0" fontId="13" fillId="0" borderId="0" xfId="1" applyFont="1" applyBorder="1" applyAlignment="1" applyProtection="1"/>
    <xf numFmtId="0" fontId="14" fillId="0" borderId="0" xfId="1" applyFont="1" applyBorder="1" applyAlignment="1" applyProtection="1"/>
    <xf numFmtId="0" fontId="4" fillId="0" borderId="35" xfId="0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2" borderId="15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3" fontId="2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 wrapText="1"/>
    </xf>
    <xf numFmtId="5" fontId="5" fillId="0" borderId="3" xfId="0" quotePrefix="1" applyNumberFormat="1" applyFont="1" applyBorder="1" applyAlignment="1" applyProtection="1">
      <alignment vertical="center" wrapText="1"/>
      <protection hidden="1"/>
    </xf>
    <xf numFmtId="164" fontId="5" fillId="0" borderId="2" xfId="0" quotePrefix="1" applyNumberFormat="1" applyFont="1" applyBorder="1" applyAlignment="1" applyProtection="1">
      <alignment horizontal="center" vertical="center"/>
      <protection hidden="1"/>
    </xf>
    <xf numFmtId="0" fontId="8" fillId="0" borderId="0" xfId="0" applyFont="1"/>
    <xf numFmtId="0" fontId="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quotePrefix="1" applyFont="1" applyAlignment="1">
      <alignment horizontal="left"/>
    </xf>
    <xf numFmtId="0" fontId="5" fillId="0" borderId="0" xfId="0" applyFont="1" applyProtection="1">
      <protection hidden="1"/>
    </xf>
    <xf numFmtId="5" fontId="0" fillId="0" borderId="0" xfId="0" applyNumberFormat="1" applyProtection="1">
      <protection hidden="1"/>
    </xf>
    <xf numFmtId="165" fontId="5" fillId="0" borderId="0" xfId="0" applyNumberFormat="1" applyFont="1"/>
    <xf numFmtId="0" fontId="19" fillId="0" borderId="0" xfId="0" applyFont="1"/>
    <xf numFmtId="0" fontId="8" fillId="0" borderId="0" xfId="0" applyFont="1" applyProtection="1"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Protection="1">
      <protection hidden="1"/>
    </xf>
    <xf numFmtId="0" fontId="23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horizontal="justify" vertical="center" wrapText="1"/>
      <protection hidden="1"/>
    </xf>
    <xf numFmtId="0" fontId="24" fillId="0" borderId="0" xfId="0" applyFont="1" applyAlignment="1" applyProtection="1">
      <alignment vertical="center" wrapText="1"/>
      <protection hidden="1"/>
    </xf>
    <xf numFmtId="0" fontId="22" fillId="0" borderId="0" xfId="0" applyFont="1" applyAlignment="1" applyProtection="1">
      <alignment vertical="center"/>
      <protection hidden="1"/>
    </xf>
    <xf numFmtId="0" fontId="19" fillId="0" borderId="0" xfId="0" applyFont="1" applyProtection="1">
      <protection locked="0"/>
    </xf>
    <xf numFmtId="0" fontId="25" fillId="0" borderId="0" xfId="0" applyFont="1"/>
    <xf numFmtId="0" fontId="26" fillId="0" borderId="0" xfId="0" applyFont="1"/>
    <xf numFmtId="0" fontId="9" fillId="0" borderId="0" xfId="0" applyFont="1"/>
    <xf numFmtId="49" fontId="2" fillId="0" borderId="29" xfId="0" applyNumberFormat="1" applyFont="1" applyBorder="1" applyAlignment="1" applyProtection="1">
      <alignment horizontal="center" vertical="center" wrapText="1"/>
      <protection locked="0"/>
    </xf>
    <xf numFmtId="49" fontId="2" fillId="0" borderId="22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164" fontId="2" fillId="0" borderId="29" xfId="0" applyNumberFormat="1" applyFont="1" applyBorder="1" applyAlignment="1" applyProtection="1">
      <alignment horizontal="center" vertical="center" wrapText="1"/>
      <protection locked="0"/>
    </xf>
    <xf numFmtId="164" fontId="2" fillId="0" borderId="22" xfId="0" applyNumberFormat="1" applyFont="1" applyBorder="1" applyAlignment="1" applyProtection="1">
      <alignment horizontal="center" vertical="center" wrapText="1"/>
      <protection locked="0"/>
    </xf>
    <xf numFmtId="3" fontId="16" fillId="2" borderId="27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28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29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22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9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2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5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6" xfId="0" quotePrefix="1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4" fontId="2" fillId="3" borderId="1" xfId="0" quotePrefix="1" applyNumberFormat="1" applyFont="1" applyFill="1" applyBorder="1" applyAlignment="1" applyProtection="1">
      <alignment horizontal="center" vertical="center"/>
      <protection hidden="1"/>
    </xf>
    <xf numFmtId="4" fontId="2" fillId="3" borderId="5" xfId="0" applyNumberFormat="1" applyFont="1" applyFill="1" applyBorder="1" applyAlignment="1" applyProtection="1">
      <alignment horizontal="center" vertical="center"/>
      <protection hidden="1"/>
    </xf>
    <xf numFmtId="3" fontId="16" fillId="2" borderId="1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5" xfId="0" quotePrefix="1" applyNumberFormat="1" applyFont="1" applyFill="1" applyBorder="1" applyAlignment="1" applyProtection="1">
      <alignment horizontal="center" vertical="center"/>
      <protection hidden="1"/>
    </xf>
    <xf numFmtId="0" fontId="4" fillId="2" borderId="31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4" fontId="2" fillId="0" borderId="35" xfId="0" applyNumberFormat="1" applyFont="1" applyBorder="1" applyAlignment="1" applyProtection="1">
      <alignment horizontal="center" vertical="center" wrapText="1"/>
      <protection locked="0"/>
    </xf>
    <xf numFmtId="164" fontId="2" fillId="0" borderId="36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49" fontId="2" fillId="0" borderId="37" xfId="0" applyNumberFormat="1" applyFont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Border="1" applyAlignment="1" applyProtection="1">
      <alignment horizontal="center" vertical="center" wrapText="1"/>
      <protection locked="0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/>
      <protection locked="0" hidden="1"/>
    </xf>
    <xf numFmtId="3" fontId="2" fillId="0" borderId="5" xfId="0" applyNumberFormat="1" applyFont="1" applyBorder="1" applyAlignment="1" applyProtection="1">
      <alignment horizontal="center" vertical="center"/>
      <protection locked="0" hidden="1"/>
    </xf>
    <xf numFmtId="3" fontId="2" fillId="2" borderId="1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5" xfId="0" quotePrefix="1" applyNumberFormat="1" applyFont="1" applyFill="1" applyBorder="1" applyAlignment="1" applyProtection="1">
      <alignment horizontal="center" vertical="center"/>
      <protection hidden="1"/>
    </xf>
    <xf numFmtId="3" fontId="2" fillId="0" borderId="33" xfId="0" applyNumberFormat="1" applyFont="1" applyBorder="1" applyAlignment="1" applyProtection="1">
      <alignment horizontal="center" vertical="center"/>
      <protection locked="0"/>
    </xf>
    <xf numFmtId="3" fontId="2" fillId="0" borderId="12" xfId="0" applyNumberFormat="1" applyFont="1" applyBorder="1" applyAlignment="1" applyProtection="1">
      <alignment horizontal="center" vertical="center"/>
      <protection locked="0"/>
    </xf>
    <xf numFmtId="3" fontId="2" fillId="0" borderId="1" xfId="0" quotePrefix="1" applyNumberFormat="1" applyFont="1" applyBorder="1" applyAlignment="1" applyProtection="1">
      <alignment horizontal="center" vertical="center"/>
      <protection locked="0"/>
    </xf>
    <xf numFmtId="3" fontId="2" fillId="0" borderId="5" xfId="0" quotePrefix="1" applyNumberFormat="1" applyFont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1" fillId="3" borderId="33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 wrapText="1"/>
    </xf>
    <xf numFmtId="5" fontId="9" fillId="4" borderId="31" xfId="0" applyNumberFormat="1" applyFont="1" applyFill="1" applyBorder="1" applyAlignment="1" applyProtection="1">
      <alignment horizontal="center" vertical="center"/>
      <protection hidden="1"/>
    </xf>
    <xf numFmtId="5" fontId="9" fillId="4" borderId="14" xfId="0" applyNumberFormat="1" applyFont="1" applyFill="1" applyBorder="1" applyAlignment="1" applyProtection="1">
      <alignment horizontal="center" vertical="center"/>
      <protection hidden="1"/>
    </xf>
    <xf numFmtId="5" fontId="9" fillId="4" borderId="38" xfId="0" applyNumberFormat="1" applyFont="1" applyFill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22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0" fontId="9" fillId="0" borderId="46" xfId="0" applyFont="1" applyBorder="1" applyAlignment="1" applyProtection="1">
      <alignment horizontal="center" vertical="center"/>
      <protection hidden="1"/>
    </xf>
    <xf numFmtId="0" fontId="9" fillId="0" borderId="28" xfId="0" applyFont="1" applyBorder="1" applyAlignment="1" applyProtection="1">
      <alignment horizontal="center" vertical="center"/>
      <protection hidden="1"/>
    </xf>
    <xf numFmtId="49" fontId="9" fillId="0" borderId="29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hidden="1"/>
    </xf>
    <xf numFmtId="49" fontId="9" fillId="0" borderId="22" xfId="0" applyNumberFormat="1" applyFont="1" applyBorder="1" applyAlignment="1" applyProtection="1">
      <alignment horizontal="center" vertical="center"/>
      <protection hidden="1"/>
    </xf>
    <xf numFmtId="49" fontId="9" fillId="0" borderId="35" xfId="0" applyNumberFormat="1" applyFont="1" applyBorder="1" applyAlignment="1" applyProtection="1">
      <alignment horizontal="center" vertical="center"/>
      <protection hidden="1"/>
    </xf>
    <xf numFmtId="49" fontId="9" fillId="0" borderId="30" xfId="0" applyNumberFormat="1" applyFont="1" applyBorder="1" applyAlignment="1" applyProtection="1">
      <alignment horizontal="center" vertical="center"/>
      <protection hidden="1"/>
    </xf>
    <xf numFmtId="49" fontId="9" fillId="0" borderId="36" xfId="0" applyNumberFormat="1" applyFont="1" applyBorder="1" applyAlignment="1" applyProtection="1">
      <alignment horizontal="center" vertical="center"/>
      <protection hidden="1"/>
    </xf>
  </cellXfs>
  <cellStyles count="2">
    <cellStyle name="Hivatkozás" xfId="1" builtinId="8"/>
    <cellStyle name="Normál" xfId="0" builtinId="0"/>
  </cellStyles>
  <dxfs count="1"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selection activeCell="A2" sqref="A2:S6"/>
    </sheetView>
  </sheetViews>
  <sheetFormatPr defaultRowHeight="11.25" x14ac:dyDescent="0.2"/>
  <cols>
    <col min="1" max="1" width="53.140625" style="89" customWidth="1"/>
    <col min="2" max="2" width="34.28515625" style="89" customWidth="1"/>
    <col min="3" max="16384" width="9.140625" style="89"/>
  </cols>
  <sheetData>
    <row r="1" spans="1:18" ht="40.5" customHeight="1" x14ac:dyDescent="0.2">
      <c r="A1" s="98" t="s">
        <v>0</v>
      </c>
      <c r="B1" s="99" t="s">
        <v>1</v>
      </c>
      <c r="C1" s="100"/>
      <c r="D1" s="100"/>
      <c r="E1" s="100"/>
      <c r="F1" s="100" t="s">
        <v>48</v>
      </c>
      <c r="G1" s="100"/>
      <c r="H1" s="100"/>
      <c r="I1" s="100"/>
      <c r="J1" s="100"/>
      <c r="K1" s="100"/>
      <c r="L1" s="100"/>
      <c r="M1" s="100"/>
      <c r="N1" s="100"/>
      <c r="O1" s="100"/>
      <c r="P1" s="101" t="s">
        <v>50</v>
      </c>
      <c r="Q1" s="100"/>
      <c r="R1" s="97"/>
    </row>
    <row r="2" spans="1:18" ht="95.25" customHeight="1" x14ac:dyDescent="0.2">
      <c r="A2" s="102" t="s">
        <v>35</v>
      </c>
      <c r="B2" s="103">
        <v>4375</v>
      </c>
      <c r="C2" s="100"/>
      <c r="D2" s="100"/>
      <c r="E2" s="100"/>
      <c r="F2" s="100" t="s">
        <v>49</v>
      </c>
      <c r="G2" s="100"/>
      <c r="H2" s="100"/>
      <c r="I2" s="100"/>
      <c r="J2" s="100"/>
      <c r="K2" s="100"/>
      <c r="L2" s="100"/>
      <c r="M2" s="100"/>
      <c r="N2" s="100"/>
      <c r="O2" s="100"/>
      <c r="P2" s="101" t="s">
        <v>51</v>
      </c>
      <c r="Q2" s="100"/>
      <c r="R2" s="97"/>
    </row>
    <row r="3" spans="1:18" ht="34.5" customHeight="1" x14ac:dyDescent="0.2">
      <c r="A3" s="102" t="s">
        <v>34</v>
      </c>
      <c r="B3" s="103">
        <v>4375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1"/>
      <c r="Q3" s="100"/>
      <c r="R3" s="97"/>
    </row>
    <row r="4" spans="1:18" ht="34.5" customHeight="1" x14ac:dyDescent="0.2">
      <c r="A4" s="102" t="s">
        <v>33</v>
      </c>
      <c r="B4" s="103">
        <v>2500</v>
      </c>
      <c r="C4" s="104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1" t="s">
        <v>52</v>
      </c>
      <c r="Q4" s="100"/>
      <c r="R4" s="97"/>
    </row>
    <row r="5" spans="1:18" ht="34.5" customHeight="1" x14ac:dyDescent="0.2">
      <c r="A5" s="104" t="s">
        <v>82</v>
      </c>
      <c r="B5" s="104">
        <v>2500</v>
      </c>
      <c r="C5" s="104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97"/>
    </row>
    <row r="6" spans="1:18" ht="34.5" customHeight="1" x14ac:dyDescent="0.2">
      <c r="A6" s="104" t="s">
        <v>83</v>
      </c>
      <c r="B6" s="104">
        <v>2500</v>
      </c>
      <c r="C6" s="104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97"/>
    </row>
    <row r="7" spans="1:18" ht="34.5" customHeight="1" x14ac:dyDescent="0.2">
      <c r="A7" s="90"/>
      <c r="B7" s="90"/>
      <c r="C7" s="91"/>
    </row>
    <row r="8" spans="1:18" x14ac:dyDescent="0.2">
      <c r="A8" s="91"/>
      <c r="B8" s="91"/>
      <c r="C8" s="91"/>
    </row>
    <row r="9" spans="1:18" x14ac:dyDescent="0.2">
      <c r="A9" s="91"/>
      <c r="B9" s="91"/>
      <c r="C9" s="91"/>
    </row>
    <row r="10" spans="1:18" x14ac:dyDescent="0.2">
      <c r="A10" s="91"/>
      <c r="B10" s="91"/>
    </row>
  </sheetData>
  <sheetProtection algorithmName="SHA-512" hashValue="Y3sldBYv5mertgh/HTCJjuzwEib5htqI1zv3uf2VycCs/32EVn4tVsO/FIiBkMCfYnAfbEYrZoOl+4yQXWY49g==" saltValue="7gBA2FeDJGXoaQFgB5tye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zoomScaleNormal="100" zoomScaleSheetLayoutView="130" workbookViewId="0">
      <selection activeCell="C25" sqref="C25:D25"/>
    </sheetView>
  </sheetViews>
  <sheetFormatPr defaultRowHeight="12.75" x14ac:dyDescent="0.2"/>
  <cols>
    <col min="1" max="1" width="5.5703125" style="39" customWidth="1"/>
    <col min="2" max="2" width="58.140625" style="40" customWidth="1"/>
    <col min="3" max="3" width="20.42578125" style="40" customWidth="1"/>
    <col min="4" max="4" width="16.42578125" style="40" customWidth="1"/>
    <col min="5" max="5" width="10.42578125" style="41" customWidth="1"/>
    <col min="6" max="6" width="24.28515625" style="42" customWidth="1"/>
    <col min="7" max="7" width="19.42578125" style="42" customWidth="1"/>
    <col min="8" max="8" width="12.28515625" style="42" customWidth="1"/>
    <col min="9" max="9" width="19.5703125" style="42" customWidth="1"/>
    <col min="10" max="10" width="47.28515625" style="42" customWidth="1"/>
    <col min="11" max="11" width="11.5703125" style="42" bestFit="1" customWidth="1"/>
    <col min="12" max="19" width="9.140625" style="42"/>
    <col min="20" max="20" width="11" style="42" customWidth="1"/>
    <col min="21" max="16384" width="9.140625" style="42"/>
  </cols>
  <sheetData>
    <row r="1" spans="1:20" ht="15.75" customHeight="1" x14ac:dyDescent="0.25">
      <c r="B1" s="60"/>
      <c r="C1" s="106" t="s">
        <v>86</v>
      </c>
      <c r="D1" s="106"/>
      <c r="E1" s="107"/>
      <c r="F1" s="108"/>
      <c r="G1" s="108"/>
      <c r="H1" s="108"/>
      <c r="I1" s="108"/>
      <c r="J1" s="108"/>
      <c r="K1" s="108"/>
      <c r="L1" s="108"/>
      <c r="M1" s="108"/>
    </row>
    <row r="2" spans="1:20" x14ac:dyDescent="0.2">
      <c r="B2" s="62"/>
    </row>
    <row r="3" spans="1:20" ht="13.5" thickBot="1" x14ac:dyDescent="0.25"/>
    <row r="4" spans="1:20" ht="13.5" thickBot="1" x14ac:dyDescent="0.25">
      <c r="A4" s="43"/>
      <c r="B4" s="136" t="s">
        <v>2</v>
      </c>
      <c r="C4" s="137"/>
      <c r="D4" s="138"/>
      <c r="E4" s="44"/>
      <c r="F4" s="132" t="s">
        <v>77</v>
      </c>
      <c r="G4" s="132"/>
      <c r="H4" s="132"/>
      <c r="I4" s="45"/>
    </row>
    <row r="5" spans="1:20" ht="27" customHeight="1" x14ac:dyDescent="0.2">
      <c r="A5" s="46">
        <v>1</v>
      </c>
      <c r="B5" s="47" t="s">
        <v>3</v>
      </c>
      <c r="C5" s="139"/>
      <c r="D5" s="140"/>
      <c r="E5" s="48"/>
      <c r="F5" s="133" t="s">
        <v>32</v>
      </c>
      <c r="G5" s="133"/>
      <c r="H5" s="49">
        <f>C9</f>
        <v>0</v>
      </c>
      <c r="I5" s="45"/>
    </row>
    <row r="6" spans="1:20" ht="27" customHeight="1" x14ac:dyDescent="0.2">
      <c r="A6" s="50">
        <v>2</v>
      </c>
      <c r="B6" s="51" t="s">
        <v>36</v>
      </c>
      <c r="C6" s="109"/>
      <c r="D6" s="110"/>
      <c r="E6" s="48"/>
      <c r="F6" s="133" t="s">
        <v>45</v>
      </c>
      <c r="G6" s="133"/>
      <c r="H6" s="49">
        <f>C10</f>
        <v>0</v>
      </c>
      <c r="I6" s="45"/>
      <c r="J6" s="52"/>
    </row>
    <row r="7" spans="1:20" ht="27" customHeight="1" x14ac:dyDescent="0.2">
      <c r="A7" s="50">
        <v>3</v>
      </c>
      <c r="B7" s="53" t="s">
        <v>37</v>
      </c>
      <c r="C7" s="109"/>
      <c r="D7" s="110"/>
      <c r="E7" s="48"/>
      <c r="F7" s="134" t="s">
        <v>4</v>
      </c>
      <c r="G7" s="135"/>
      <c r="H7" s="55">
        <f>(IF(YEAR(C10)=YEAR(C9),IF((MONTH(C10)-MONTH(C9))=0,-1,IF((MONTH(C10)-MONTH(C9))=1,0,IF((MONTH(C10)-MONTH(C9))=2,1,(MONTH(C10)-MONTH(C9))-1))),IF(MONTH(C10)=MONTH(C9),11,12-MONTH(C9)+MONTH(C10)-1)))+(IF(OR(MONTH(C9)=4,MONTH(C9)=6,MONTH(C9)=9,MONTH(C9)=11),IF(1=DAY(C9),1,(31-DAY(C9))/30),0))+(IF(MONTH(C9)=2,IF(C9=1,1,(29-DAY(C9))/28),0))+(IF(OR(MONTH(C9)=1,MONTH(C9)=3,MONTH(C9)=5,MONTH(C9)=7,MONTH(C9)=8,MONTH(C9)=10,MONTH(C9)=12),IF(1=DAY(C9),1,(32-DAY(C9))/31),0))+IF(OR(MONTH(C10)=4,MONTH(C10)=6,MONTH(C10)=9,MONTH(C10)=11),IF(30=DAY(C10),1,DAY(C10)/30),0)+(IF(MONTH(C10)=2,IF(C10=28,1,DAY(C10)/28),0))+(IF(OR(MONTH(C10)=1,MONTH(C10)=3,MONTH(C10)=5,MONTH(C10)=7,MONTH(C10)=8,MONTH(C10)=10,MONTH(C10)=12),IF(31=DAY(C10),1,DAY(C10)/31),0))</f>
        <v>3.2258064516129004E-2</v>
      </c>
      <c r="I7" s="45"/>
      <c r="J7" s="95"/>
    </row>
    <row r="8" spans="1:20" ht="27" customHeight="1" x14ac:dyDescent="0.25">
      <c r="A8" s="50">
        <v>4</v>
      </c>
      <c r="B8" s="53" t="s">
        <v>38</v>
      </c>
      <c r="C8" s="109"/>
      <c r="D8" s="110"/>
      <c r="E8" s="48"/>
      <c r="F8" s="56"/>
      <c r="G8" s="56"/>
      <c r="H8" s="56"/>
      <c r="I8" s="57"/>
      <c r="J8" s="58"/>
      <c r="K8" s="59"/>
      <c r="L8" s="59"/>
      <c r="M8" s="59"/>
      <c r="N8" s="59"/>
      <c r="O8" s="59"/>
      <c r="P8" s="59"/>
      <c r="Q8" s="59"/>
      <c r="R8" s="59"/>
      <c r="S8" s="59"/>
    </row>
    <row r="9" spans="1:20" ht="27" customHeight="1" x14ac:dyDescent="0.25">
      <c r="A9" s="50">
        <v>5</v>
      </c>
      <c r="B9" s="53" t="s">
        <v>32</v>
      </c>
      <c r="C9" s="112"/>
      <c r="D9" s="113"/>
      <c r="E9" s="48"/>
      <c r="F9" s="60"/>
      <c r="G9" s="60"/>
      <c r="H9" s="60"/>
      <c r="I9" s="57"/>
      <c r="K9" s="58"/>
      <c r="L9" s="59"/>
      <c r="M9" s="59"/>
      <c r="N9" s="59"/>
      <c r="O9" s="59"/>
      <c r="P9" s="59"/>
      <c r="Q9" s="59"/>
      <c r="R9" s="59"/>
      <c r="S9" s="59"/>
      <c r="T9" s="59"/>
    </row>
    <row r="10" spans="1:20" ht="27" customHeight="1" x14ac:dyDescent="0.25">
      <c r="A10" s="50">
        <v>6</v>
      </c>
      <c r="B10" s="53" t="s">
        <v>45</v>
      </c>
      <c r="C10" s="112"/>
      <c r="D10" s="113"/>
      <c r="E10" s="48"/>
      <c r="F10" s="61"/>
      <c r="G10" s="62"/>
      <c r="H10" s="62"/>
      <c r="K10" s="58"/>
      <c r="L10" s="59"/>
      <c r="M10" s="59"/>
      <c r="N10" s="59"/>
      <c r="O10" s="59"/>
      <c r="P10" s="59"/>
      <c r="Q10" s="59"/>
      <c r="R10" s="59"/>
      <c r="S10" s="59"/>
      <c r="T10" s="59"/>
    </row>
    <row r="11" spans="1:20" ht="57" customHeight="1" thickBot="1" x14ac:dyDescent="0.3">
      <c r="A11" s="50">
        <v>7</v>
      </c>
      <c r="B11" s="63" t="s">
        <v>28</v>
      </c>
      <c r="C11" s="130"/>
      <c r="D11" s="131"/>
      <c r="E11" s="64"/>
      <c r="G11" s="60"/>
      <c r="H11" s="60"/>
      <c r="I11" s="60"/>
      <c r="K11" s="58"/>
    </row>
    <row r="12" spans="1:20" ht="13.5" thickBot="1" x14ac:dyDescent="0.25">
      <c r="A12" s="65"/>
      <c r="B12" s="57"/>
      <c r="C12" s="57"/>
      <c r="D12" s="57"/>
    </row>
    <row r="13" spans="1:20" ht="20.25" customHeight="1" thickBot="1" x14ac:dyDescent="0.25">
      <c r="A13" s="66"/>
      <c r="B13" s="148" t="s">
        <v>5</v>
      </c>
      <c r="C13" s="149"/>
      <c r="D13" s="150"/>
      <c r="E13" s="141" t="s">
        <v>6</v>
      </c>
      <c r="F13" s="142"/>
      <c r="G13" s="142"/>
      <c r="H13" s="142"/>
      <c r="I13" s="143"/>
      <c r="J13" s="67" t="s">
        <v>7</v>
      </c>
    </row>
    <row r="14" spans="1:20" ht="23.25" customHeight="1" x14ac:dyDescent="0.2">
      <c r="A14" s="46">
        <v>8</v>
      </c>
      <c r="B14" s="68" t="s">
        <v>8</v>
      </c>
      <c r="C14" s="151" t="s">
        <v>35</v>
      </c>
      <c r="D14" s="152"/>
      <c r="E14" s="144" t="s">
        <v>39</v>
      </c>
      <c r="F14" s="144"/>
      <c r="G14" s="144"/>
      <c r="H14" s="144"/>
      <c r="I14" s="144"/>
      <c r="J14" s="69" t="s">
        <v>9</v>
      </c>
    </row>
    <row r="15" spans="1:20" ht="23.25" customHeight="1" x14ac:dyDescent="0.2">
      <c r="A15" s="46">
        <v>9</v>
      </c>
      <c r="B15" s="70" t="s">
        <v>10</v>
      </c>
      <c r="C15" s="153">
        <v>290800</v>
      </c>
      <c r="D15" s="154"/>
      <c r="E15" s="145" t="s">
        <v>11</v>
      </c>
      <c r="F15" s="146"/>
      <c r="G15" s="146"/>
      <c r="H15" s="146"/>
      <c r="I15" s="147"/>
      <c r="J15" s="71" t="s">
        <v>12</v>
      </c>
    </row>
    <row r="16" spans="1:20" ht="23.25" customHeight="1" x14ac:dyDescent="0.2">
      <c r="A16" s="46">
        <v>10</v>
      </c>
      <c r="B16" s="72" t="s">
        <v>13</v>
      </c>
      <c r="C16" s="122"/>
      <c r="D16" s="123"/>
      <c r="E16" s="161" t="s">
        <v>81</v>
      </c>
      <c r="F16" s="162"/>
      <c r="G16" s="162"/>
      <c r="H16" s="162"/>
      <c r="I16" s="163"/>
      <c r="J16" s="73" t="s">
        <v>14</v>
      </c>
    </row>
    <row r="17" spans="1:20" ht="23.25" customHeight="1" x14ac:dyDescent="0.2">
      <c r="A17" s="46">
        <v>11</v>
      </c>
      <c r="B17" s="72" t="s">
        <v>15</v>
      </c>
      <c r="C17" s="122"/>
      <c r="D17" s="123"/>
      <c r="E17" s="161" t="s">
        <v>16</v>
      </c>
      <c r="F17" s="162"/>
      <c r="G17" s="162"/>
      <c r="H17" s="162"/>
      <c r="I17" s="163"/>
      <c r="J17" s="73" t="s">
        <v>14</v>
      </c>
    </row>
    <row r="18" spans="1:20" ht="23.25" customHeight="1" x14ac:dyDescent="0.25">
      <c r="A18" s="46">
        <v>12</v>
      </c>
      <c r="B18" s="72" t="s">
        <v>29</v>
      </c>
      <c r="C18" s="122"/>
      <c r="D18" s="123"/>
      <c r="E18" s="161" t="s">
        <v>41</v>
      </c>
      <c r="F18" s="162"/>
      <c r="G18" s="162"/>
      <c r="H18" s="162"/>
      <c r="I18" s="163"/>
      <c r="J18" s="73" t="s">
        <v>14</v>
      </c>
      <c r="K18" s="59"/>
      <c r="L18" s="59"/>
      <c r="M18" s="59"/>
      <c r="N18" s="59"/>
      <c r="O18" s="59"/>
      <c r="P18" s="59"/>
      <c r="Q18" s="59"/>
      <c r="R18" s="59"/>
      <c r="S18" s="59"/>
      <c r="T18" s="59"/>
    </row>
    <row r="19" spans="1:20" ht="23.25" customHeight="1" x14ac:dyDescent="0.25">
      <c r="A19" s="46">
        <v>13</v>
      </c>
      <c r="B19" s="72" t="s">
        <v>4</v>
      </c>
      <c r="C19" s="124">
        <f>ROUND(H7,2)</f>
        <v>0.03</v>
      </c>
      <c r="D19" s="125"/>
      <c r="E19" s="161" t="s">
        <v>85</v>
      </c>
      <c r="F19" s="162"/>
      <c r="G19" s="162"/>
      <c r="H19" s="162"/>
      <c r="I19" s="163"/>
      <c r="J19" s="73" t="s">
        <v>42</v>
      </c>
      <c r="K19" s="59"/>
    </row>
    <row r="20" spans="1:20" ht="23.25" customHeight="1" x14ac:dyDescent="0.2">
      <c r="A20" s="46">
        <v>14</v>
      </c>
      <c r="B20" s="54" t="s">
        <v>30</v>
      </c>
      <c r="C20" s="126">
        <f>IF(C14="","",IF(H7&lt;1,C17,ROUND(C17/C19,0)))</f>
        <v>0</v>
      </c>
      <c r="D20" s="127"/>
      <c r="E20" s="167" t="s">
        <v>18</v>
      </c>
      <c r="F20" s="168"/>
      <c r="G20" s="168"/>
      <c r="H20" s="168"/>
      <c r="I20" s="169"/>
      <c r="J20" s="74" t="s">
        <v>19</v>
      </c>
    </row>
    <row r="21" spans="1:20" ht="23.25" customHeight="1" x14ac:dyDescent="0.2">
      <c r="A21" s="46">
        <v>15</v>
      </c>
      <c r="B21" s="72" t="s">
        <v>73</v>
      </c>
      <c r="C21" s="159"/>
      <c r="D21" s="160"/>
      <c r="E21" s="163" t="s">
        <v>79</v>
      </c>
      <c r="F21" s="180"/>
      <c r="G21" s="180"/>
      <c r="H21" s="180"/>
      <c r="I21" s="161"/>
      <c r="J21" s="73" t="s">
        <v>72</v>
      </c>
    </row>
    <row r="22" spans="1:20" ht="26.25" customHeight="1" x14ac:dyDescent="0.25">
      <c r="A22" s="46">
        <v>16</v>
      </c>
      <c r="B22" s="54" t="s">
        <v>31</v>
      </c>
      <c r="C22" s="126">
        <f>IF(H7&lt;1,C21,ROUND(C21/C19,0))</f>
        <v>0</v>
      </c>
      <c r="D22" s="127"/>
      <c r="E22" s="167" t="s">
        <v>78</v>
      </c>
      <c r="F22" s="168"/>
      <c r="G22" s="168"/>
      <c r="H22" s="168"/>
      <c r="I22" s="169"/>
      <c r="J22" s="75" t="s">
        <v>19</v>
      </c>
      <c r="K22" s="76"/>
      <c r="L22" s="76"/>
      <c r="M22" s="76"/>
      <c r="N22" s="76"/>
      <c r="O22" s="76"/>
      <c r="P22" s="76"/>
      <c r="Q22" s="76"/>
      <c r="R22" s="76"/>
      <c r="S22" s="76"/>
      <c r="T22" s="76"/>
    </row>
    <row r="23" spans="1:20" ht="23.25" customHeight="1" x14ac:dyDescent="0.25">
      <c r="A23" s="46">
        <v>17</v>
      </c>
      <c r="B23" s="72" t="s">
        <v>44</v>
      </c>
      <c r="C23" s="122"/>
      <c r="D23" s="123"/>
      <c r="E23" s="161" t="s">
        <v>20</v>
      </c>
      <c r="F23" s="162"/>
      <c r="G23" s="162"/>
      <c r="H23" s="162"/>
      <c r="I23" s="163"/>
      <c r="J23" s="73" t="s">
        <v>43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</row>
    <row r="24" spans="1:20" ht="23.25" customHeight="1" x14ac:dyDescent="0.2">
      <c r="A24" s="46">
        <v>18</v>
      </c>
      <c r="B24" s="54" t="s">
        <v>47</v>
      </c>
      <c r="C24" s="155">
        <f>IF(C14="","",IF(C23*30*2&lt;3000,ROUND(C23*30*2,0),3000))</f>
        <v>0</v>
      </c>
      <c r="D24" s="156"/>
      <c r="E24" s="167" t="s">
        <v>74</v>
      </c>
      <c r="F24" s="168"/>
      <c r="G24" s="168"/>
      <c r="H24" s="168"/>
      <c r="I24" s="169"/>
      <c r="J24" s="74" t="s">
        <v>19</v>
      </c>
    </row>
    <row r="25" spans="1:20" ht="23.25" customHeight="1" thickBot="1" x14ac:dyDescent="0.25">
      <c r="A25" s="46">
        <v>19</v>
      </c>
      <c r="B25" s="77" t="s">
        <v>21</v>
      </c>
      <c r="C25" s="157"/>
      <c r="D25" s="158"/>
      <c r="E25" s="170" t="s">
        <v>80</v>
      </c>
      <c r="F25" s="171"/>
      <c r="G25" s="171"/>
      <c r="H25" s="171"/>
      <c r="I25" s="172"/>
      <c r="J25" s="78" t="s">
        <v>17</v>
      </c>
    </row>
    <row r="26" spans="1:20" ht="23.25" customHeight="1" thickBot="1" x14ac:dyDescent="0.25">
      <c r="B26" s="79"/>
      <c r="C26" s="80"/>
      <c r="D26" s="80"/>
      <c r="E26" s="81"/>
      <c r="F26" s="81"/>
      <c r="G26" s="81"/>
      <c r="H26" s="81"/>
      <c r="I26" s="81"/>
    </row>
    <row r="27" spans="1:20" ht="23.25" customHeight="1" thickBot="1" x14ac:dyDescent="0.25">
      <c r="A27" s="43"/>
      <c r="B27" s="128" t="s">
        <v>84</v>
      </c>
      <c r="C27" s="129"/>
      <c r="D27" s="129"/>
      <c r="E27" s="177"/>
      <c r="F27" s="178"/>
      <c r="G27" s="178"/>
      <c r="H27" s="178"/>
      <c r="I27" s="179"/>
    </row>
    <row r="28" spans="1:20" ht="57" customHeight="1" x14ac:dyDescent="0.2">
      <c r="A28" s="46">
        <v>20</v>
      </c>
      <c r="B28" s="82" t="s">
        <v>24</v>
      </c>
      <c r="C28" s="114" t="str">
        <f>IF(C14="","",IF(C14&lt;&gt;"2. Hatósági képzés",IF(C20&lt;30,"Nem támogatható",IF(AND(C20&gt;=30,C20&lt;80),IF(H7&lt;1,ROUND(C15*70%*C19,0),ROUND(C15*70%,0)),IF(H7&lt;1,ROUND(C15/C19,0),C15))),IF(C20&lt;30,IF(C19&lt;=3,IF(H7&lt;1,C15*70%*C19,C15*70%),"Nem támogatható"),IF(AND(C20&gt;=30,C20&lt;80),IF(H7&lt;1,C15*70%*C19,C15*70%),IF(C20&gt;=80,C15)))))</f>
        <v>Nem támogatható</v>
      </c>
      <c r="D28" s="115"/>
      <c r="E28" s="173" t="s">
        <v>40</v>
      </c>
      <c r="F28" s="174"/>
      <c r="G28" s="174"/>
      <c r="H28" s="174"/>
      <c r="I28" s="175"/>
      <c r="J28" s="92"/>
      <c r="K28" s="83"/>
      <c r="L28" s="83"/>
      <c r="M28" s="83"/>
      <c r="N28" s="83"/>
      <c r="O28" s="83"/>
      <c r="P28" s="83"/>
      <c r="Q28" s="83"/>
      <c r="R28" s="83"/>
      <c r="S28" s="83"/>
      <c r="T28" s="83"/>
    </row>
    <row r="29" spans="1:20" ht="44.25" customHeight="1" x14ac:dyDescent="0.25">
      <c r="A29" s="46">
        <v>21</v>
      </c>
      <c r="B29" s="84" t="s">
        <v>25</v>
      </c>
      <c r="C29" s="116">
        <f>IF(C14="","",IF(OR(C28="nem támogatható",C20&lt;30),0,IF(OR(C14='4_technikai munkalap'!A2,C14='4_technikai munkalap'!A3),IF(C16/C17&lt;='4_technikai munkalap'!$B$3,IF(H7&lt;1,C16,C16/C19),IF(H7&lt;1,'4_technikai munkalap'!$B$3*C17,'4_technikai munkalap'!$B$3*C17/C19)),IF(C16/C17&lt;='4_technikai munkalap'!$B$4,IF(H7&lt;1,C16,C16/C19),IF(H7&lt;1,'4_technikai munkalap'!$B$4*C17,'4_technikai munkalap'!$B$4*C17/C19)))))</f>
        <v>0</v>
      </c>
      <c r="D29" s="117"/>
      <c r="E29" s="145" t="s">
        <v>46</v>
      </c>
      <c r="F29" s="146"/>
      <c r="G29" s="146"/>
      <c r="H29" s="146"/>
      <c r="I29" s="176"/>
      <c r="K29" s="76"/>
      <c r="L29" s="76"/>
      <c r="M29" s="76"/>
      <c r="N29" s="76"/>
      <c r="O29" s="76"/>
      <c r="P29" s="76"/>
      <c r="Q29" s="76"/>
      <c r="R29" s="76"/>
      <c r="S29" s="76"/>
      <c r="T29" s="76"/>
    </row>
    <row r="30" spans="1:20" ht="27.75" customHeight="1" x14ac:dyDescent="0.2">
      <c r="A30" s="46">
        <v>22</v>
      </c>
      <c r="B30" s="84" t="s">
        <v>26</v>
      </c>
      <c r="C30" s="118">
        <f>IF(C14="","",IF(OR(C28="nem támogatható",C20&lt;30),0,ROUND(C24*C22,0)))</f>
        <v>0</v>
      </c>
      <c r="D30" s="119"/>
      <c r="E30" s="145" t="s">
        <v>75</v>
      </c>
      <c r="F30" s="146"/>
      <c r="G30" s="146"/>
      <c r="H30" s="146"/>
      <c r="I30" s="176"/>
    </row>
    <row r="31" spans="1:20" ht="27.75" customHeight="1" x14ac:dyDescent="0.2">
      <c r="A31" s="46">
        <v>23</v>
      </c>
      <c r="B31" s="84" t="s">
        <v>27</v>
      </c>
      <c r="C31" s="118">
        <f>IF(C14="","",IF(OR(C28="nem támogatható",C20&lt;30),0,IF(C20*C25*400&lt;=C25*16000,C20*C25*400,C25*16000)))</f>
        <v>0</v>
      </c>
      <c r="D31" s="119"/>
      <c r="E31" s="145" t="s">
        <v>76</v>
      </c>
      <c r="F31" s="146"/>
      <c r="G31" s="146"/>
      <c r="H31" s="146"/>
      <c r="I31" s="176"/>
    </row>
    <row r="32" spans="1:20" ht="45" customHeight="1" thickBot="1" x14ac:dyDescent="0.25">
      <c r="A32" s="85">
        <v>24</v>
      </c>
      <c r="B32" s="86" t="s">
        <v>22</v>
      </c>
      <c r="C32" s="120">
        <f>IF(SUM(C28:C31)&lt;C15*1.5,ROUND(SUM(C28:C31),0),C15*1.5)</f>
        <v>0</v>
      </c>
      <c r="D32" s="121"/>
      <c r="E32" s="164" t="s">
        <v>23</v>
      </c>
      <c r="F32" s="165"/>
      <c r="G32" s="165"/>
      <c r="H32" s="165"/>
      <c r="I32" s="166"/>
    </row>
    <row r="33" spans="2:4" ht="15" x14ac:dyDescent="0.25">
      <c r="C33" s="96" t="s">
        <v>86</v>
      </c>
    </row>
    <row r="34" spans="2:4" ht="15" x14ac:dyDescent="0.25">
      <c r="B34" s="105"/>
      <c r="C34" s="111"/>
      <c r="D34" s="111"/>
    </row>
  </sheetData>
  <sheetProtection algorithmName="SHA-512" hashValue="6f/9lnwWAvzVJZv+KoGaMZvqjgRe/r7Yqsm5FIDTOSpNshR4BuRTmH53h4BDV5XrZMLBkIXa+l8sXKYfX5D/1A==" saltValue="1vTYENTa+3D2hlAWytFyvw==" spinCount="100000" sheet="1" formatCells="0" formatColumns="0" formatRows="0" insertColumns="0"/>
  <mergeCells count="51">
    <mergeCell ref="E16:I16"/>
    <mergeCell ref="E32:I32"/>
    <mergeCell ref="E22:I22"/>
    <mergeCell ref="E23:I23"/>
    <mergeCell ref="E24:I24"/>
    <mergeCell ref="E25:I25"/>
    <mergeCell ref="E28:I28"/>
    <mergeCell ref="E29:I29"/>
    <mergeCell ref="E30:I30"/>
    <mergeCell ref="E31:I31"/>
    <mergeCell ref="E27:I27"/>
    <mergeCell ref="E17:I17"/>
    <mergeCell ref="E18:I18"/>
    <mergeCell ref="E19:I19"/>
    <mergeCell ref="E20:I20"/>
    <mergeCell ref="E21:I21"/>
    <mergeCell ref="C22:D22"/>
    <mergeCell ref="C23:D23"/>
    <mergeCell ref="C24:D24"/>
    <mergeCell ref="C25:D25"/>
    <mergeCell ref="C21:D21"/>
    <mergeCell ref="E13:I13"/>
    <mergeCell ref="E14:I14"/>
    <mergeCell ref="E15:I15"/>
    <mergeCell ref="B13:D13"/>
    <mergeCell ref="C14:D14"/>
    <mergeCell ref="C15:D15"/>
    <mergeCell ref="F4:H4"/>
    <mergeCell ref="F5:G5"/>
    <mergeCell ref="F6:G6"/>
    <mergeCell ref="F7:G7"/>
    <mergeCell ref="B4:D4"/>
    <mergeCell ref="C5:D5"/>
    <mergeCell ref="C6:D6"/>
    <mergeCell ref="C7:D7"/>
    <mergeCell ref="C8:D8"/>
    <mergeCell ref="C34:D34"/>
    <mergeCell ref="C9:D9"/>
    <mergeCell ref="C10:D10"/>
    <mergeCell ref="C28:D28"/>
    <mergeCell ref="C29:D29"/>
    <mergeCell ref="C30:D30"/>
    <mergeCell ref="C31:D31"/>
    <mergeCell ref="C32:D32"/>
    <mergeCell ref="C16:D16"/>
    <mergeCell ref="C17:D17"/>
    <mergeCell ref="C18:D18"/>
    <mergeCell ref="C19:D19"/>
    <mergeCell ref="C20:D20"/>
    <mergeCell ref="B27:D27"/>
    <mergeCell ref="C11:D11"/>
  </mergeCells>
  <dataValidations count="1">
    <dataValidation type="whole" allowBlank="1" showInputMessage="1" showErrorMessage="1" sqref="C23:D23">
      <formula1>0</formula1>
      <formula2>1000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portrait" r:id="rId1"/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'4_technikai munkalap'!$K$1:$K$17</xm:f>
          </x14:formula1>
          <xm:sqref>B2</xm:sqref>
        </x14:dataValidation>
        <x14:dataValidation type="list" allowBlank="1" showInputMessage="1" showErrorMessage="1">
          <x14:formula1>
            <xm:f>'4_technikai munkalap'!$P$1:$P$4</xm:f>
          </x14:formula1>
          <xm:sqref>B1</xm:sqref>
        </x14:dataValidation>
        <x14:dataValidation type="list" allowBlank="1" showInputMessage="1" showErrorMessage="1">
          <x14:formula1>
            <xm:f>'4_technikai munkalap'!$A$2:$A$6</xm:f>
          </x14:formula1>
          <xm:sqref>C14:D14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Normal="100" zoomScaleSheetLayoutView="140" workbookViewId="0">
      <selection activeCell="B12" sqref="B12"/>
    </sheetView>
  </sheetViews>
  <sheetFormatPr defaultRowHeight="12.75" x14ac:dyDescent="0.2"/>
  <cols>
    <col min="1" max="1" width="30.5703125" style="2" customWidth="1"/>
    <col min="2" max="2" width="20.42578125" style="2" customWidth="1"/>
    <col min="3" max="3" width="17" style="2" customWidth="1"/>
    <col min="4" max="4" width="20.7109375" style="12" customWidth="1"/>
    <col min="5" max="6" width="9.140625" style="2"/>
    <col min="7" max="8" width="9.85546875" style="2" hidden="1" customWidth="1"/>
    <col min="9" max="9" width="9.85546875" style="38" hidden="1" customWidth="1"/>
    <col min="10" max="10" width="9.85546875" style="2" hidden="1" customWidth="1"/>
    <col min="11" max="11" width="9.140625" style="2" hidden="1" customWidth="1"/>
    <col min="12" max="12" width="9.140625" style="2" customWidth="1"/>
    <col min="13" max="16384" width="9.140625" style="2"/>
  </cols>
  <sheetData>
    <row r="1" spans="1:15" ht="15.75" customHeight="1" x14ac:dyDescent="0.2">
      <c r="A1" s="187" t="s">
        <v>71</v>
      </c>
      <c r="B1" s="187"/>
      <c r="C1" s="187"/>
      <c r="D1" s="187"/>
      <c r="G1" s="3"/>
      <c r="H1" s="3"/>
      <c r="I1" s="3"/>
      <c r="J1" s="3"/>
      <c r="K1" s="3"/>
    </row>
    <row r="2" spans="1:15" ht="24" customHeight="1" thickBot="1" x14ac:dyDescent="0.25">
      <c r="A2" s="1"/>
      <c r="B2" s="1"/>
      <c r="C2" s="1"/>
      <c r="D2" s="1"/>
      <c r="G2" s="1"/>
      <c r="H2" s="1"/>
      <c r="I2" s="1"/>
      <c r="J2" s="1"/>
      <c r="K2" s="1"/>
    </row>
    <row r="3" spans="1:15" ht="24" customHeight="1" x14ac:dyDescent="0.2">
      <c r="A3" s="4" t="s">
        <v>3</v>
      </c>
      <c r="B3" s="188" t="str">
        <f>IF('Képzés_ÁÖJ kalkulációs tábla'!C5="","",'Képzés_ÁÖJ kalkulációs tábla'!C5)</f>
        <v/>
      </c>
      <c r="C3" s="189"/>
      <c r="D3" s="190"/>
      <c r="G3" s="1"/>
      <c r="H3" s="1"/>
      <c r="I3" s="1"/>
      <c r="J3" s="1"/>
      <c r="K3" s="1"/>
    </row>
    <row r="4" spans="1:15" ht="24" customHeight="1" x14ac:dyDescent="0.2">
      <c r="A4" s="5" t="s">
        <v>36</v>
      </c>
      <c r="B4" s="191" t="str">
        <f>IF('Képzés_ÁÖJ kalkulációs tábla'!C6="","",'Képzés_ÁÖJ kalkulációs tábla'!C6)</f>
        <v/>
      </c>
      <c r="C4" s="192"/>
      <c r="D4" s="193"/>
      <c r="G4" s="1"/>
      <c r="H4" s="1"/>
      <c r="I4" s="1"/>
      <c r="J4" s="1"/>
      <c r="K4" s="1"/>
    </row>
    <row r="5" spans="1:15" ht="24" customHeight="1" x14ac:dyDescent="0.2">
      <c r="A5" s="5" t="s">
        <v>37</v>
      </c>
      <c r="B5" s="191" t="str">
        <f>IF('Képzés_ÁÖJ kalkulációs tábla'!C7="","",'Képzés_ÁÖJ kalkulációs tábla'!C7)</f>
        <v/>
      </c>
      <c r="C5" s="192"/>
      <c r="D5" s="193"/>
      <c r="G5" s="1"/>
      <c r="H5" s="1"/>
      <c r="I5" s="1"/>
      <c r="J5" s="1"/>
      <c r="K5" s="1"/>
    </row>
    <row r="6" spans="1:15" ht="26.25" thickBot="1" x14ac:dyDescent="0.25">
      <c r="A6" s="6" t="s">
        <v>38</v>
      </c>
      <c r="B6" s="194" t="str">
        <f>IF('Képzés_ÁÖJ kalkulációs tábla'!C8="","",'Képzés_ÁÖJ kalkulációs tábla'!C8)</f>
        <v/>
      </c>
      <c r="C6" s="195"/>
      <c r="D6" s="196"/>
      <c r="G6" s="7"/>
      <c r="H6" s="7"/>
      <c r="I6" s="8"/>
      <c r="J6" s="7"/>
      <c r="K6" s="7"/>
    </row>
    <row r="7" spans="1:15" x14ac:dyDescent="0.2">
      <c r="A7" s="7"/>
      <c r="B7" s="7"/>
      <c r="C7" s="7"/>
      <c r="D7" s="8"/>
      <c r="G7" s="7"/>
      <c r="H7" s="7"/>
      <c r="I7" s="9" t="s">
        <v>66</v>
      </c>
      <c r="J7" s="9" t="s">
        <v>67</v>
      </c>
      <c r="K7" s="7"/>
      <c r="L7" s="10"/>
    </row>
    <row r="8" spans="1:15" ht="13.5" thickBot="1" x14ac:dyDescent="0.25">
      <c r="A8" s="7"/>
      <c r="B8" s="7"/>
      <c r="C8" s="7"/>
      <c r="D8" s="8"/>
      <c r="G8" s="7"/>
      <c r="H8" s="7"/>
      <c r="I8" s="11">
        <f>IF(OR(MONTH(B12)=4,MONTH(B12)=6,MONTH(B12)=9,MONTH(B12)=11),30,IF(OR(MONTH(B12)=1,MONTH(B12)=3,MONTH(B12)=5,MONTH(B12)=7,MONTH(B12)=8,MONTH(B12)=10,MONTH(B12)=12),31,28))</f>
        <v>31</v>
      </c>
      <c r="J8" s="11">
        <f>IF(OR(MONTH(C12)=4,MONTH(C12)=6,MONTH(C12)=9,MONTH(C12)=11),30,IF(OR(MONTH(C12)=1,MONTH(C12)=3,MONTH(C12)=5,MONTH(C12)=7,MONTH(C12)=8,MONTH(C12)=10,MONTH(C12)=12),31,28))</f>
        <v>31</v>
      </c>
      <c r="K8" s="7"/>
      <c r="L8" s="12"/>
    </row>
    <row r="9" spans="1:15" ht="20.25" customHeight="1" thickBot="1" x14ac:dyDescent="0.25">
      <c r="A9" s="13" t="s">
        <v>70</v>
      </c>
      <c r="B9" s="181">
        <f>'Képzés_ÁÖJ kalkulációs tábla'!C32</f>
        <v>0</v>
      </c>
      <c r="C9" s="182"/>
      <c r="D9" s="183"/>
      <c r="G9" s="14"/>
      <c r="H9" s="14"/>
      <c r="I9" s="7">
        <f>B9/I8</f>
        <v>0</v>
      </c>
      <c r="J9" s="7">
        <f>B9/J8</f>
        <v>0</v>
      </c>
      <c r="K9" s="7"/>
      <c r="L9" s="12"/>
    </row>
    <row r="10" spans="1:15" x14ac:dyDescent="0.2">
      <c r="A10" s="7"/>
      <c r="B10" s="7"/>
      <c r="C10" s="7"/>
      <c r="D10" s="15"/>
      <c r="G10" s="7"/>
      <c r="H10" s="7"/>
      <c r="I10" s="8"/>
      <c r="J10" s="7"/>
      <c r="K10" s="7"/>
    </row>
    <row r="11" spans="1:15" ht="13.5" thickBot="1" x14ac:dyDescent="0.25">
      <c r="A11" s="7"/>
      <c r="B11" s="7"/>
      <c r="C11" s="7"/>
      <c r="D11" s="15"/>
      <c r="G11" s="7"/>
      <c r="H11" s="7"/>
      <c r="I11" s="8"/>
      <c r="J11" s="7"/>
      <c r="K11" s="7"/>
    </row>
    <row r="12" spans="1:15" ht="33" customHeight="1" x14ac:dyDescent="0.2">
      <c r="A12" s="16" t="s">
        <v>69</v>
      </c>
      <c r="B12" s="17">
        <f>'Képzés_ÁÖJ kalkulációs tábla'!$C$9</f>
        <v>0</v>
      </c>
      <c r="C12" s="17">
        <f>'Képzés_ÁÖJ kalkulációs tábla'!$C$10</f>
        <v>0</v>
      </c>
      <c r="D12" s="18">
        <f>SUM(D14:D26)</f>
        <v>0</v>
      </c>
      <c r="G12" s="19"/>
      <c r="H12" s="19"/>
      <c r="I12" s="20"/>
      <c r="J12" s="21"/>
      <c r="K12" s="21"/>
      <c r="L12" s="22"/>
      <c r="O12"/>
    </row>
    <row r="13" spans="1:15" ht="24.75" customHeight="1" x14ac:dyDescent="0.2">
      <c r="A13" s="184" t="s">
        <v>68</v>
      </c>
      <c r="B13" s="185"/>
      <c r="C13" s="185"/>
      <c r="D13" s="186"/>
      <c r="G13" s="23"/>
      <c r="H13" s="23"/>
      <c r="I13" s="23"/>
      <c r="J13" s="23"/>
      <c r="K13" s="23"/>
      <c r="L13" s="22"/>
    </row>
    <row r="14" spans="1:15" ht="17.25" customHeight="1" x14ac:dyDescent="0.2">
      <c r="A14" s="24" t="s">
        <v>53</v>
      </c>
      <c r="B14" s="25">
        <f>B12</f>
        <v>0</v>
      </c>
      <c r="C14" s="25">
        <f>IF((EOMONTH(B14,0))&gt;$C$12,$C$12,(EOMONTH(B14,0)))</f>
        <v>0</v>
      </c>
      <c r="D14" s="87">
        <f>IF(I14="","",IF('Képzés_ÁÖJ kalkulációs tábla'!H7&lt;1,IF(MONTH(B12)=MONTH(C12),B9,ROUND(B9/(K14+K15)*K14,0)),IF(I14=1,(IF(C14=(EOMONTH(B14,0)),$B$9,ROUND($I$9*K14,0))),ROUND($I$9*K14,0))))</f>
        <v>0</v>
      </c>
      <c r="G14" s="27"/>
      <c r="H14" s="27"/>
      <c r="I14" s="28">
        <f t="shared" ref="I14:I29" si="0">IF(OR(B14="",B14="vége"),"",DAY(B14))</f>
        <v>0</v>
      </c>
      <c r="J14" s="29">
        <f t="shared" ref="J14:J29" si="1">IF(C14="","",DAY(C14))</f>
        <v>0</v>
      </c>
      <c r="K14" s="29">
        <f t="shared" ref="K14:K29" si="2">IF(OR(B14="",B14="vége"),"",C14-B14+1)</f>
        <v>1</v>
      </c>
      <c r="M14" s="94"/>
      <c r="N14" s="93"/>
    </row>
    <row r="15" spans="1:15" ht="17.25" customHeight="1" x14ac:dyDescent="0.2">
      <c r="A15" s="24" t="s">
        <v>54</v>
      </c>
      <c r="B15" s="25" t="str">
        <f>IF(OR(C14=$C$12,B14=""),"",C14+1)</f>
        <v/>
      </c>
      <c r="C15" s="25" t="str">
        <f>IF($C$12=C14,"",IF((EOMONTH(B15,0))&gt;$C$12,$C$12,(EOMONTH(B15,0))))</f>
        <v/>
      </c>
      <c r="D15" s="87" t="str">
        <f>IF(I15="","",IF('Képzés_ÁÖJ kalkulációs tábla'!H7&lt;1,ROUND(B9/(K14+K15)*K15,0),IF(I15=1,(IF(C15=(EOMONTH(B15,0)),$B$9,ROUND($J$9*K15,0))),ROUND($J$9*K15,0))))</f>
        <v/>
      </c>
      <c r="G15" s="27"/>
      <c r="H15" s="27"/>
      <c r="I15" s="28" t="str">
        <f t="shared" si="0"/>
        <v/>
      </c>
      <c r="J15" s="29" t="str">
        <f t="shared" si="1"/>
        <v/>
      </c>
      <c r="K15" s="29" t="str">
        <f t="shared" si="2"/>
        <v/>
      </c>
      <c r="M15" s="94"/>
    </row>
    <row r="16" spans="1:15" ht="17.25" customHeight="1" x14ac:dyDescent="0.2">
      <c r="A16" s="24" t="s">
        <v>55</v>
      </c>
      <c r="B16" s="25" t="str">
        <f>IF(OR(C15=$C$12,B15=""),"",C15+1)</f>
        <v/>
      </c>
      <c r="C16" s="88" t="str">
        <f>IF(OR(C15="",$C$12=C15),"",IF((EOMONTH(B16,0))&gt;$C$12,$C$12,(EOMONTH(B16,0))))</f>
        <v/>
      </c>
      <c r="D16" s="26" t="str">
        <f t="shared" ref="D16:D26" si="3">IF(I16="","",IF(I16=1,(IF(C16=(EOMONTH(B16,0)),$B$9,ROUND($J$9*K16,0))),ROUND($J$9*K16,0)))</f>
        <v/>
      </c>
      <c r="G16" s="27"/>
      <c r="H16" s="27"/>
      <c r="I16" s="28" t="str">
        <f t="shared" si="0"/>
        <v/>
      </c>
      <c r="J16" s="29" t="str">
        <f t="shared" si="1"/>
        <v/>
      </c>
      <c r="K16" s="29" t="str">
        <f t="shared" si="2"/>
        <v/>
      </c>
    </row>
    <row r="17" spans="1:11" ht="17.25" customHeight="1" x14ac:dyDescent="0.2">
      <c r="A17" s="24" t="s">
        <v>56</v>
      </c>
      <c r="B17" s="25" t="str">
        <f>IF(OR(C16=$C$12,B16=""),"",C16+1)</f>
        <v/>
      </c>
      <c r="C17" s="25" t="str">
        <f>IF(OR($C$12=C16,C16=""),"",IF((EOMONTH(B17,0))&gt;$C$12,$C$12,(EOMONTH(B17,0))))</f>
        <v/>
      </c>
      <c r="D17" s="26" t="str">
        <f t="shared" si="3"/>
        <v/>
      </c>
      <c r="G17" s="27"/>
      <c r="H17" s="27"/>
      <c r="I17" s="28" t="str">
        <f t="shared" si="0"/>
        <v/>
      </c>
      <c r="J17" s="29" t="str">
        <f t="shared" si="1"/>
        <v/>
      </c>
      <c r="K17" s="29" t="str">
        <f t="shared" si="2"/>
        <v/>
      </c>
    </row>
    <row r="18" spans="1:11" ht="17.25" customHeight="1" x14ac:dyDescent="0.2">
      <c r="A18" s="24" t="s">
        <v>57</v>
      </c>
      <c r="B18" s="25" t="str">
        <f t="shared" ref="B18:B26" si="4">IF(OR(C17=$C$12,B17=""),"",C17+1)</f>
        <v/>
      </c>
      <c r="C18" s="25" t="str">
        <f t="shared" ref="C18:C26" si="5">IF(OR($C$12=C17,C17=""),"",IF((EOMONTH(B18,0))&gt;$C$12,$C$12,(EOMONTH(B18,0))))</f>
        <v/>
      </c>
      <c r="D18" s="26" t="str">
        <f t="shared" si="3"/>
        <v/>
      </c>
      <c r="G18" s="27"/>
      <c r="H18" s="27"/>
      <c r="I18" s="28" t="str">
        <f t="shared" si="0"/>
        <v/>
      </c>
      <c r="J18" s="29" t="str">
        <f t="shared" si="1"/>
        <v/>
      </c>
      <c r="K18" s="29" t="str">
        <f t="shared" si="2"/>
        <v/>
      </c>
    </row>
    <row r="19" spans="1:11" ht="17.25" customHeight="1" x14ac:dyDescent="0.2">
      <c r="A19" s="24" t="s">
        <v>58</v>
      </c>
      <c r="B19" s="25" t="str">
        <f t="shared" si="4"/>
        <v/>
      </c>
      <c r="C19" s="25" t="str">
        <f t="shared" si="5"/>
        <v/>
      </c>
      <c r="D19" s="26" t="str">
        <f t="shared" si="3"/>
        <v/>
      </c>
      <c r="G19" s="27"/>
      <c r="H19" s="27"/>
      <c r="I19" s="28" t="str">
        <f t="shared" si="0"/>
        <v/>
      </c>
      <c r="J19" s="29" t="str">
        <f t="shared" si="1"/>
        <v/>
      </c>
      <c r="K19" s="29" t="str">
        <f t="shared" si="2"/>
        <v/>
      </c>
    </row>
    <row r="20" spans="1:11" ht="17.25" customHeight="1" x14ac:dyDescent="0.2">
      <c r="A20" s="24" t="s">
        <v>59</v>
      </c>
      <c r="B20" s="25" t="str">
        <f t="shared" si="4"/>
        <v/>
      </c>
      <c r="C20" s="25" t="str">
        <f t="shared" si="5"/>
        <v/>
      </c>
      <c r="D20" s="26" t="str">
        <f t="shared" si="3"/>
        <v/>
      </c>
      <c r="G20" s="27"/>
      <c r="H20" s="27"/>
      <c r="I20" s="28" t="str">
        <f t="shared" si="0"/>
        <v/>
      </c>
      <c r="J20" s="29" t="str">
        <f t="shared" si="1"/>
        <v/>
      </c>
      <c r="K20" s="29" t="str">
        <f t="shared" si="2"/>
        <v/>
      </c>
    </row>
    <row r="21" spans="1:11" ht="17.25" customHeight="1" x14ac:dyDescent="0.2">
      <c r="A21" s="24" t="s">
        <v>60</v>
      </c>
      <c r="B21" s="25" t="str">
        <f t="shared" si="4"/>
        <v/>
      </c>
      <c r="C21" s="25" t="str">
        <f t="shared" si="5"/>
        <v/>
      </c>
      <c r="D21" s="26" t="str">
        <f t="shared" si="3"/>
        <v/>
      </c>
      <c r="G21" s="27"/>
      <c r="H21" s="27"/>
      <c r="I21" s="28" t="str">
        <f t="shared" si="0"/>
        <v/>
      </c>
      <c r="J21" s="29" t="str">
        <f t="shared" si="1"/>
        <v/>
      </c>
      <c r="K21" s="29" t="str">
        <f t="shared" si="2"/>
        <v/>
      </c>
    </row>
    <row r="22" spans="1:11" ht="17.25" customHeight="1" x14ac:dyDescent="0.2">
      <c r="A22" s="24" t="s">
        <v>61</v>
      </c>
      <c r="B22" s="25" t="str">
        <f t="shared" si="4"/>
        <v/>
      </c>
      <c r="C22" s="25" t="str">
        <f t="shared" si="5"/>
        <v/>
      </c>
      <c r="D22" s="26" t="str">
        <f t="shared" si="3"/>
        <v/>
      </c>
      <c r="G22" s="27"/>
      <c r="H22" s="27"/>
      <c r="I22" s="28" t="str">
        <f t="shared" si="0"/>
        <v/>
      </c>
      <c r="J22" s="29" t="str">
        <f t="shared" si="1"/>
        <v/>
      </c>
      <c r="K22" s="29" t="str">
        <f t="shared" si="2"/>
        <v/>
      </c>
    </row>
    <row r="23" spans="1:11" ht="17.25" customHeight="1" x14ac:dyDescent="0.2">
      <c r="A23" s="24" t="s">
        <v>62</v>
      </c>
      <c r="B23" s="25" t="str">
        <f t="shared" si="4"/>
        <v/>
      </c>
      <c r="C23" s="25" t="str">
        <f t="shared" si="5"/>
        <v/>
      </c>
      <c r="D23" s="26" t="str">
        <f t="shared" si="3"/>
        <v/>
      </c>
      <c r="G23" s="27"/>
      <c r="H23" s="27"/>
      <c r="I23" s="28" t="str">
        <f t="shared" si="0"/>
        <v/>
      </c>
      <c r="J23" s="29" t="str">
        <f t="shared" si="1"/>
        <v/>
      </c>
      <c r="K23" s="29" t="str">
        <f t="shared" si="2"/>
        <v/>
      </c>
    </row>
    <row r="24" spans="1:11" ht="17.25" customHeight="1" x14ac:dyDescent="0.2">
      <c r="A24" s="24" t="s">
        <v>63</v>
      </c>
      <c r="B24" s="25" t="str">
        <f t="shared" si="4"/>
        <v/>
      </c>
      <c r="C24" s="25" t="str">
        <f t="shared" si="5"/>
        <v/>
      </c>
      <c r="D24" s="26" t="str">
        <f t="shared" si="3"/>
        <v/>
      </c>
      <c r="G24" s="27"/>
      <c r="H24" s="27"/>
      <c r="I24" s="28" t="str">
        <f t="shared" si="0"/>
        <v/>
      </c>
      <c r="J24" s="29" t="str">
        <f t="shared" si="1"/>
        <v/>
      </c>
      <c r="K24" s="29" t="str">
        <f t="shared" si="2"/>
        <v/>
      </c>
    </row>
    <row r="25" spans="1:11" ht="17.25" customHeight="1" x14ac:dyDescent="0.2">
      <c r="A25" s="24" t="s">
        <v>64</v>
      </c>
      <c r="B25" s="25" t="str">
        <f t="shared" si="4"/>
        <v/>
      </c>
      <c r="C25" s="25" t="str">
        <f t="shared" si="5"/>
        <v/>
      </c>
      <c r="D25" s="26" t="str">
        <f t="shared" si="3"/>
        <v/>
      </c>
      <c r="G25" s="27"/>
      <c r="H25" s="27"/>
      <c r="I25" s="28" t="str">
        <f t="shared" si="0"/>
        <v/>
      </c>
      <c r="J25" s="29" t="str">
        <f t="shared" si="1"/>
        <v/>
      </c>
      <c r="K25" s="29" t="str">
        <f t="shared" si="2"/>
        <v/>
      </c>
    </row>
    <row r="26" spans="1:11" ht="17.25" customHeight="1" thickBot="1" x14ac:dyDescent="0.25">
      <c r="A26" s="30" t="s">
        <v>65</v>
      </c>
      <c r="B26" s="31" t="str">
        <f t="shared" si="4"/>
        <v/>
      </c>
      <c r="C26" s="31" t="str">
        <f t="shared" si="5"/>
        <v/>
      </c>
      <c r="D26" s="32" t="str">
        <f t="shared" si="3"/>
        <v/>
      </c>
      <c r="G26" s="33"/>
      <c r="H26" s="33"/>
      <c r="I26" s="34" t="str">
        <f t="shared" si="0"/>
        <v/>
      </c>
      <c r="J26" s="35" t="str">
        <f t="shared" si="1"/>
        <v/>
      </c>
      <c r="K26" s="35" t="str">
        <f t="shared" si="2"/>
        <v/>
      </c>
    </row>
    <row r="27" spans="1:11" x14ac:dyDescent="0.2">
      <c r="B27" s="36"/>
      <c r="C27" s="36"/>
      <c r="D27" s="37"/>
      <c r="G27" s="36"/>
      <c r="H27" s="36"/>
      <c r="I27" s="38" t="str">
        <f t="shared" si="0"/>
        <v/>
      </c>
      <c r="J27" s="2" t="str">
        <f t="shared" si="1"/>
        <v/>
      </c>
      <c r="K27" s="2" t="str">
        <f t="shared" si="2"/>
        <v/>
      </c>
    </row>
    <row r="28" spans="1:11" x14ac:dyDescent="0.2">
      <c r="B28" s="36"/>
      <c r="C28" s="36"/>
      <c r="D28" s="37"/>
      <c r="G28" s="36"/>
      <c r="H28" s="36"/>
      <c r="I28" s="38" t="str">
        <f t="shared" si="0"/>
        <v/>
      </c>
      <c r="J28" s="2" t="str">
        <f t="shared" si="1"/>
        <v/>
      </c>
      <c r="K28" s="2" t="str">
        <f t="shared" si="2"/>
        <v/>
      </c>
    </row>
    <row r="29" spans="1:11" x14ac:dyDescent="0.2">
      <c r="B29" s="36"/>
      <c r="C29" s="36"/>
      <c r="D29" s="37"/>
      <c r="G29" s="36"/>
      <c r="H29" s="36"/>
      <c r="I29" s="38" t="str">
        <f t="shared" si="0"/>
        <v/>
      </c>
      <c r="J29" s="2" t="str">
        <f t="shared" si="1"/>
        <v/>
      </c>
      <c r="K29" s="2" t="str">
        <f t="shared" si="2"/>
        <v/>
      </c>
    </row>
  </sheetData>
  <sheetProtection algorithmName="SHA-512" hashValue="V+FJQS06ytT4zz5Xi71BD8XGHGzRL1pVaVFOi4ljQW5y9WkYEMw5OEK0uaZNhs9JvOIIyQxWX5gyN75rA4R5rg==" saltValue="fyI3U/RLCgr+JNWR0+U3tg==" spinCount="100000" sheet="1" formatCells="0" formatColumns="0" formatRows="0"/>
  <mergeCells count="7">
    <mergeCell ref="B9:D9"/>
    <mergeCell ref="A13:D13"/>
    <mergeCell ref="A1:D1"/>
    <mergeCell ref="B3:D3"/>
    <mergeCell ref="B4:D4"/>
    <mergeCell ref="B5:D5"/>
    <mergeCell ref="B6:D6"/>
  </mergeCells>
  <phoneticPr fontId="8" type="noConversion"/>
  <conditionalFormatting sqref="D14:D26">
    <cfRule type="cellIs" dxfId="0" priority="1" operator="lessThan">
      <formula>$B$9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4_technikai munkalap</vt:lpstr>
      <vt:lpstr>Képzés_ÁÖJ kalkulációs tábla</vt:lpstr>
      <vt:lpstr>TÁMOGATÁSI ÖSSZEG SZÁMOLÓ</vt:lpstr>
      <vt:lpstr>'Képzés_ÁÖJ kalkulációs tábla'!Nyomtatási_terület</vt:lpstr>
    </vt:vector>
  </TitlesOfParts>
  <Company>Foglalkoztatási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Petruskáné Kószó Krisztina</dc:creator>
  <cp:lastModifiedBy>FSZOF2</cp:lastModifiedBy>
  <cp:lastPrinted>2024-09-04T07:38:25Z</cp:lastPrinted>
  <dcterms:created xsi:type="dcterms:W3CDTF">2008-04-04T06:29:59Z</dcterms:created>
  <dcterms:modified xsi:type="dcterms:W3CDTF">2025-02-07T08:19:29Z</dcterms:modified>
</cp:coreProperties>
</file>